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ivate\COVID 19\ARPA\"/>
    </mc:Choice>
  </mc:AlternateContent>
  <xr:revisionPtr revIDLastSave="0" documentId="13_ncr:1_{CE5E09E7-9221-4405-96B8-068F6C1947FF}" xr6:coauthVersionLast="47" xr6:coauthVersionMax="47" xr10:uidLastSave="{00000000-0000-0000-0000-000000000000}"/>
  <bookViews>
    <workbookView xWindow="-108" yWindow="-108" windowWidth="23256" windowHeight="12576" activeTab="3" xr2:uid="{B8B9CE17-215E-46D4-8B89-7195A2DE983C}"/>
  </bookViews>
  <sheets>
    <sheet name="51222" sheetId="1" r:id="rId1"/>
    <sheet name="June 2022" sheetId="2" r:id="rId2"/>
    <sheet name="July 2022" sheetId="3" r:id="rId3"/>
    <sheet name="Sept 2022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0" i="4" l="1"/>
  <c r="N27" i="4"/>
  <c r="M27" i="4"/>
  <c r="M30" i="4" s="1"/>
  <c r="L27" i="4"/>
  <c r="L30" i="4" s="1"/>
  <c r="K27" i="4"/>
  <c r="K30" i="4" s="1"/>
  <c r="J27" i="4"/>
  <c r="I27" i="4"/>
  <c r="I30" i="4" s="1"/>
  <c r="H27" i="4"/>
  <c r="G27" i="4"/>
  <c r="G30" i="4" s="1"/>
  <c r="D27" i="4"/>
  <c r="D30" i="4" s="1"/>
  <c r="B25" i="4"/>
  <c r="B24" i="4"/>
  <c r="B23" i="4"/>
  <c r="B22" i="4"/>
  <c r="B21" i="4"/>
  <c r="B20" i="4"/>
  <c r="B19" i="4"/>
  <c r="B18" i="4"/>
  <c r="B17" i="4"/>
  <c r="E16" i="4"/>
  <c r="E27" i="4" s="1"/>
  <c r="B16" i="4"/>
  <c r="B15" i="4"/>
  <c r="B14" i="4"/>
  <c r="B13" i="4"/>
  <c r="F12" i="4"/>
  <c r="F27" i="4" s="1"/>
  <c r="F30" i="4" s="1"/>
  <c r="B12" i="4"/>
  <c r="B11" i="4"/>
  <c r="B10" i="4"/>
  <c r="B9" i="4"/>
  <c r="N7" i="4"/>
  <c r="N30" i="4" s="1"/>
  <c r="H7" i="4"/>
  <c r="H30" i="4" s="1"/>
  <c r="G7" i="4"/>
  <c r="F7" i="4"/>
  <c r="G7" i="3"/>
  <c r="H7" i="3"/>
  <c r="K30" i="3"/>
  <c r="N27" i="3"/>
  <c r="M27" i="3"/>
  <c r="M30" i="3" s="1"/>
  <c r="L27" i="3"/>
  <c r="L30" i="3" s="1"/>
  <c r="K27" i="3"/>
  <c r="J27" i="3"/>
  <c r="J30" i="3" s="1"/>
  <c r="I27" i="3"/>
  <c r="I30" i="3" s="1"/>
  <c r="H27" i="3"/>
  <c r="H30" i="3" s="1"/>
  <c r="G27" i="3"/>
  <c r="D27" i="3"/>
  <c r="B25" i="3"/>
  <c r="B24" i="3"/>
  <c r="B23" i="3"/>
  <c r="B22" i="3"/>
  <c r="B21" i="3"/>
  <c r="B20" i="3"/>
  <c r="B19" i="3"/>
  <c r="B18" i="3"/>
  <c r="B17" i="3"/>
  <c r="E16" i="3"/>
  <c r="E27" i="3" s="1"/>
  <c r="E30" i="3" s="1"/>
  <c r="B16" i="3"/>
  <c r="B15" i="3"/>
  <c r="B14" i="3"/>
  <c r="B13" i="3"/>
  <c r="F12" i="3"/>
  <c r="B12" i="3" s="1"/>
  <c r="B11" i="3"/>
  <c r="B10" i="3"/>
  <c r="B9" i="3"/>
  <c r="F7" i="3"/>
  <c r="E16" i="2"/>
  <c r="B16" i="2" s="1"/>
  <c r="G7" i="2"/>
  <c r="J30" i="2"/>
  <c r="N27" i="2"/>
  <c r="M27" i="2"/>
  <c r="M30" i="2" s="1"/>
  <c r="L27" i="2"/>
  <c r="L30" i="2" s="1"/>
  <c r="K27" i="2"/>
  <c r="K30" i="2" s="1"/>
  <c r="J27" i="2"/>
  <c r="I27" i="2"/>
  <c r="I30" i="2" s="1"/>
  <c r="H27" i="2"/>
  <c r="G27" i="2"/>
  <c r="D27" i="2"/>
  <c r="D30" i="2" s="1"/>
  <c r="B25" i="2"/>
  <c r="B24" i="2"/>
  <c r="B23" i="2"/>
  <c r="B22" i="2"/>
  <c r="B21" i="2"/>
  <c r="B20" i="2"/>
  <c r="B19" i="2"/>
  <c r="B18" i="2"/>
  <c r="B17" i="2"/>
  <c r="B15" i="2"/>
  <c r="B14" i="2"/>
  <c r="B13" i="2"/>
  <c r="F12" i="2"/>
  <c r="F27" i="2" s="1"/>
  <c r="B12" i="2"/>
  <c r="B11" i="2"/>
  <c r="B10" i="2"/>
  <c r="B9" i="2"/>
  <c r="H7" i="2"/>
  <c r="F7" i="2"/>
  <c r="H7" i="1"/>
  <c r="G7" i="1"/>
  <c r="F7" i="1"/>
  <c r="B27" i="4" l="1"/>
  <c r="B30" i="4" s="1"/>
  <c r="E30" i="4"/>
  <c r="B31" i="4" s="1"/>
  <c r="B28" i="4"/>
  <c r="G30" i="3"/>
  <c r="N7" i="3"/>
  <c r="N30" i="3" s="1"/>
  <c r="B27" i="3"/>
  <c r="B30" i="3" s="1"/>
  <c r="D30" i="3"/>
  <c r="F27" i="3"/>
  <c r="B28" i="3" s="1"/>
  <c r="E27" i="2"/>
  <c r="E30" i="2" s="1"/>
  <c r="B27" i="2"/>
  <c r="B30" i="2" s="1"/>
  <c r="G30" i="2"/>
  <c r="N7" i="2"/>
  <c r="N30" i="2" s="1"/>
  <c r="F30" i="2"/>
  <c r="H30" i="2"/>
  <c r="N7" i="1"/>
  <c r="N30" i="1" s="1"/>
  <c r="J30" i="1"/>
  <c r="I30" i="1"/>
  <c r="G30" i="1"/>
  <c r="F30" i="1"/>
  <c r="D30" i="1"/>
  <c r="N27" i="1"/>
  <c r="M27" i="1"/>
  <c r="M30" i="1" s="1"/>
  <c r="L27" i="1"/>
  <c r="L30" i="1" s="1"/>
  <c r="K27" i="1"/>
  <c r="K30" i="1" s="1"/>
  <c r="J27" i="1"/>
  <c r="I27" i="1"/>
  <c r="H27" i="1"/>
  <c r="H30" i="1" s="1"/>
  <c r="G27" i="1"/>
  <c r="F27" i="1"/>
  <c r="E27" i="1"/>
  <c r="E30" i="1" s="1"/>
  <c r="D27" i="1"/>
  <c r="F12" i="1"/>
  <c r="B12" i="1" s="1"/>
  <c r="B14" i="1"/>
  <c r="B25" i="1"/>
  <c r="B24" i="1"/>
  <c r="B23" i="1"/>
  <c r="B22" i="1"/>
  <c r="B21" i="1"/>
  <c r="B20" i="1"/>
  <c r="B19" i="1"/>
  <c r="B18" i="1"/>
  <c r="B17" i="1"/>
  <c r="B16" i="1"/>
  <c r="B15" i="1"/>
  <c r="B13" i="1"/>
  <c r="B11" i="1"/>
  <c r="B10" i="1"/>
  <c r="B9" i="1"/>
  <c r="F30" i="3" l="1"/>
  <c r="B31" i="3" s="1"/>
  <c r="B28" i="2"/>
  <c r="B31" i="2"/>
  <c r="B27" i="1"/>
  <c r="B30" i="1" s="1"/>
  <c r="B28" i="1"/>
  <c r="B31" i="1"/>
</calcChain>
</file>

<file path=xl/sharedStrings.xml><?xml version="1.0" encoding="utf-8"?>
<sst xmlns="http://schemas.openxmlformats.org/spreadsheetml/2006/main" count="130" uniqueCount="35">
  <si>
    <t>Proposed Budget for Town of Groton</t>
  </si>
  <si>
    <t>Coronavirus State and Local Fiscal Recovery Funds</t>
  </si>
  <si>
    <t>Allotment</t>
  </si>
  <si>
    <t>GDRSD</t>
  </si>
  <si>
    <t>Comm Towers</t>
  </si>
  <si>
    <t>DPW FTE Replacement</t>
  </si>
  <si>
    <t>Avail Funds</t>
  </si>
  <si>
    <t>Projects:</t>
  </si>
  <si>
    <t>Spending Date</t>
  </si>
  <si>
    <t>Admin/ Consulting</t>
  </si>
  <si>
    <t>Total Spending</t>
  </si>
  <si>
    <t>xft</t>
  </si>
  <si>
    <t>Avail Budget</t>
  </si>
  <si>
    <t>Sewer Pump Station -MassWorks</t>
  </si>
  <si>
    <t>Employee Retention</t>
  </si>
  <si>
    <t>revised</t>
  </si>
  <si>
    <t>BroadMeadow Rd. Engineering</t>
  </si>
  <si>
    <t>AR1</t>
  </si>
  <si>
    <t>AR2</t>
  </si>
  <si>
    <t>AR7</t>
  </si>
  <si>
    <t>AR6</t>
  </si>
  <si>
    <t>AR4</t>
  </si>
  <si>
    <t>AR9</t>
  </si>
  <si>
    <t>AR5</t>
  </si>
  <si>
    <t>AR8</t>
  </si>
  <si>
    <t>AR3</t>
  </si>
  <si>
    <t>*300k &amp; 150k</t>
  </si>
  <si>
    <t>Fire Dept Ops &amp; Dispatch EOC  FY23</t>
  </si>
  <si>
    <t>Taylor St Water Mains</t>
  </si>
  <si>
    <t>Interface Mental Health</t>
  </si>
  <si>
    <t>Public Safety Ops &amp; Dispatch Center  FY23</t>
  </si>
  <si>
    <t>*300k &amp; 150k &amp; 18,067</t>
  </si>
  <si>
    <t>DPW FTE Replacement &amp; COVID OT</t>
  </si>
  <si>
    <t xml:space="preserve">*300k &amp; 150k </t>
  </si>
  <si>
    <t>*38k &amp; 18,067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</si>
</sst>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8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17" fontId="0" fillId="0" borderId="0" xfId="0" applyNumberFormat="1"/>
    <xf numFmtId="0" fontId="2" fillId="0" borderId="0" xfId="0" applyFont="1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53E44-C1EA-4D72-87BF-E9CD8A921A00}">
  <sheetPr>
    <pageSetUpPr fitToPage="1"/>
  </sheetPr>
  <dimension ref="A1:N31"/>
  <sheetViews>
    <sheetView zoomScaleNormal="100" workbookViewId="0">
      <selection activeCell="N2" sqref="N2"/>
    </sheetView>
  </sheetViews>
  <sheetFormatPr defaultRowHeight="14.4" x14ac:dyDescent="0.3"/>
  <cols>
    <col min="2" max="2" width="12.6640625" customWidth="1"/>
    <col min="4" max="4" width="9" bestFit="1" customWidth="1"/>
    <col min="5" max="5" width="10.33203125" customWidth="1"/>
    <col min="6" max="6" width="11.88671875" customWidth="1"/>
    <col min="7" max="7" width="13.5546875" customWidth="1"/>
    <col min="8" max="8" width="14.5546875" customWidth="1"/>
    <col min="9" max="9" width="11.5546875" bestFit="1" customWidth="1"/>
    <col min="10" max="10" width="14.33203125" customWidth="1"/>
    <col min="11" max="11" width="9.6640625" customWidth="1"/>
    <col min="12" max="12" width="14.44140625" customWidth="1"/>
    <col min="13" max="13" width="10.88671875" customWidth="1"/>
    <col min="14" max="14" width="10.109375" bestFit="1" customWidth="1"/>
  </cols>
  <sheetData>
    <row r="1" spans="1:14" ht="25.8" x14ac:dyDescent="0.5">
      <c r="B1" s="2" t="s">
        <v>0</v>
      </c>
      <c r="C1" s="2"/>
      <c r="D1" s="2"/>
      <c r="E1" s="2"/>
      <c r="F1" s="2"/>
      <c r="M1" t="s">
        <v>15</v>
      </c>
      <c r="N1" s="9">
        <v>44693</v>
      </c>
    </row>
    <row r="2" spans="1:14" ht="25.8" x14ac:dyDescent="0.5">
      <c r="B2" s="2" t="s">
        <v>1</v>
      </c>
      <c r="C2" s="2"/>
      <c r="D2" s="2"/>
      <c r="E2" s="2"/>
      <c r="F2" s="2"/>
    </row>
    <row r="3" spans="1:14" ht="25.8" x14ac:dyDescent="0.5">
      <c r="B3" s="2"/>
      <c r="C3" s="2"/>
      <c r="D3" s="2"/>
      <c r="E3" s="2"/>
      <c r="F3" s="2"/>
    </row>
    <row r="4" spans="1:14" ht="26.4" customHeight="1" x14ac:dyDescent="0.3">
      <c r="A4" s="8" t="s">
        <v>8</v>
      </c>
      <c r="B4" s="3" t="s">
        <v>2</v>
      </c>
      <c r="C4" s="3" t="s">
        <v>7</v>
      </c>
      <c r="D4" s="3" t="s">
        <v>17</v>
      </c>
      <c r="E4" s="3" t="s">
        <v>18</v>
      </c>
      <c r="F4" s="3" t="s">
        <v>19</v>
      </c>
      <c r="G4" s="3" t="s">
        <v>25</v>
      </c>
      <c r="H4" s="3" t="s">
        <v>19</v>
      </c>
      <c r="I4" s="3" t="s">
        <v>20</v>
      </c>
      <c r="J4" s="3" t="s">
        <v>21</v>
      </c>
      <c r="K4" s="3" t="s">
        <v>22</v>
      </c>
      <c r="L4" s="3" t="s">
        <v>23</v>
      </c>
      <c r="M4" s="3" t="s">
        <v>24</v>
      </c>
    </row>
    <row r="5" spans="1:14" ht="58.2" customHeight="1" x14ac:dyDescent="0.3">
      <c r="D5" s="5" t="s">
        <v>3</v>
      </c>
      <c r="E5" s="5" t="s">
        <v>4</v>
      </c>
      <c r="F5" s="5" t="s">
        <v>14</v>
      </c>
      <c r="G5" s="5" t="s">
        <v>27</v>
      </c>
      <c r="H5" s="5" t="s">
        <v>5</v>
      </c>
      <c r="I5" s="5" t="s">
        <v>28</v>
      </c>
      <c r="J5" s="5" t="s">
        <v>13</v>
      </c>
      <c r="K5" s="5" t="s">
        <v>29</v>
      </c>
      <c r="L5" s="5" t="s">
        <v>16</v>
      </c>
      <c r="M5" s="5" t="s">
        <v>9</v>
      </c>
      <c r="N5" s="5" t="s">
        <v>6</v>
      </c>
    </row>
    <row r="6" spans="1:14" ht="13.95" customHeight="1" x14ac:dyDescent="0.3">
      <c r="D6" s="6"/>
      <c r="E6" s="6"/>
      <c r="F6" s="6"/>
      <c r="G6" s="6" t="s">
        <v>26</v>
      </c>
      <c r="H6" s="6"/>
      <c r="I6" s="6"/>
      <c r="J6" s="6"/>
      <c r="K6" s="6"/>
      <c r="L6" s="6"/>
      <c r="M6" s="6"/>
      <c r="N6" s="6"/>
    </row>
    <row r="7" spans="1:14" x14ac:dyDescent="0.3">
      <c r="B7" s="1">
        <v>3385120</v>
      </c>
      <c r="C7" s="1"/>
      <c r="D7" s="1">
        <v>900000</v>
      </c>
      <c r="E7" s="1">
        <v>650000</v>
      </c>
      <c r="F7" s="1">
        <f>161000+9000</f>
        <v>170000</v>
      </c>
      <c r="G7" s="1">
        <f>300000+150000</f>
        <v>450000</v>
      </c>
      <c r="H7" s="1">
        <f>4000+34000</f>
        <v>38000</v>
      </c>
      <c r="I7" s="1">
        <v>244869</v>
      </c>
      <c r="J7" s="1">
        <v>520000</v>
      </c>
      <c r="K7" s="1">
        <v>18000</v>
      </c>
      <c r="L7" s="1">
        <v>100000</v>
      </c>
      <c r="M7" s="1">
        <v>9000</v>
      </c>
      <c r="N7" s="1">
        <f>+B7-L7-K7-J7-I7-H7-G7-F7-E7-D7-M7</f>
        <v>285251</v>
      </c>
    </row>
    <row r="8" spans="1:14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 s="7">
        <v>44440</v>
      </c>
      <c r="B9" s="1">
        <f t="shared" ref="B9:B11" si="0">SUM(D9:N9)</f>
        <v>-7000</v>
      </c>
      <c r="C9" s="1"/>
      <c r="D9" s="1"/>
      <c r="E9" s="1"/>
      <c r="F9" s="1"/>
      <c r="G9" s="1"/>
      <c r="H9" s="1"/>
      <c r="I9" s="1"/>
      <c r="J9" s="1">
        <v>-7000</v>
      </c>
      <c r="K9" s="1"/>
      <c r="L9" s="1"/>
      <c r="M9" s="1"/>
      <c r="N9" s="1"/>
    </row>
    <row r="10" spans="1:14" x14ac:dyDescent="0.3">
      <c r="A10" s="7">
        <v>44470</v>
      </c>
      <c r="B10" s="1">
        <f t="shared" si="0"/>
        <v>-44000</v>
      </c>
      <c r="C10" s="1"/>
      <c r="D10" s="1"/>
      <c r="E10" s="1"/>
      <c r="F10" s="1"/>
      <c r="G10" s="1"/>
      <c r="H10" s="1">
        <v>-38000</v>
      </c>
      <c r="I10" s="1"/>
      <c r="J10" s="1">
        <v>-6000</v>
      </c>
      <c r="K10" s="1"/>
      <c r="L10" s="1"/>
      <c r="M10" s="1"/>
      <c r="N10" s="1"/>
    </row>
    <row r="11" spans="1:14" x14ac:dyDescent="0.3">
      <c r="A11" s="7">
        <v>44501</v>
      </c>
      <c r="B11" s="1">
        <f t="shared" si="0"/>
        <v>-5000</v>
      </c>
      <c r="C11" s="1"/>
      <c r="D11" s="1"/>
      <c r="E11" s="1"/>
      <c r="F11" s="1"/>
      <c r="G11" s="1"/>
      <c r="H11" s="1"/>
      <c r="I11" s="1"/>
      <c r="J11" s="1">
        <v>-5000</v>
      </c>
      <c r="K11" s="1"/>
      <c r="L11" s="1"/>
      <c r="M11" s="1"/>
      <c r="N11" s="1"/>
    </row>
    <row r="12" spans="1:14" x14ac:dyDescent="0.3">
      <c r="A12" s="7">
        <v>44531</v>
      </c>
      <c r="B12" s="1">
        <f>SUM(D12:N12)</f>
        <v>-584332.71</v>
      </c>
      <c r="C12" s="1"/>
      <c r="D12" s="1">
        <v>-442495</v>
      </c>
      <c r="E12" s="1"/>
      <c r="F12" s="1">
        <f>-50218.4-88179.31</f>
        <v>-138397.71</v>
      </c>
      <c r="G12" s="1"/>
      <c r="H12" s="1"/>
      <c r="I12" s="1"/>
      <c r="J12" s="1">
        <v>-2000</v>
      </c>
      <c r="K12" s="1"/>
      <c r="L12" s="1"/>
      <c r="M12" s="1">
        <v>-1440</v>
      </c>
      <c r="N12" s="1"/>
    </row>
    <row r="13" spans="1:14" x14ac:dyDescent="0.3">
      <c r="A13" s="7">
        <v>44562</v>
      </c>
      <c r="B13" s="1">
        <f t="shared" ref="B13:B25" si="1">SUM(D13:N13)</f>
        <v>-80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>
        <v>-80</v>
      </c>
      <c r="N13" s="1"/>
    </row>
    <row r="14" spans="1:14" x14ac:dyDescent="0.3">
      <c r="A14" s="7">
        <v>44593</v>
      </c>
      <c r="B14" s="1">
        <f t="shared" si="1"/>
        <v>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 s="7">
        <v>44621</v>
      </c>
      <c r="B15" s="1">
        <f t="shared" si="1"/>
        <v>-80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>
        <v>-80</v>
      </c>
      <c r="N15" s="1"/>
    </row>
    <row r="16" spans="1:14" x14ac:dyDescent="0.3">
      <c r="A16" s="7">
        <v>44652</v>
      </c>
      <c r="B16" s="1">
        <f t="shared" si="1"/>
        <v>-1480</v>
      </c>
      <c r="C16" s="1"/>
      <c r="D16" s="1"/>
      <c r="E16" s="1">
        <v>-1400</v>
      </c>
      <c r="F16" s="1"/>
      <c r="G16" s="1"/>
      <c r="H16" s="1"/>
      <c r="I16" s="1"/>
      <c r="J16" s="1"/>
      <c r="K16" s="1"/>
      <c r="L16" s="1"/>
      <c r="M16" s="1">
        <v>-80</v>
      </c>
      <c r="N16" s="1"/>
    </row>
    <row r="17" spans="1:14" x14ac:dyDescent="0.3">
      <c r="A17" s="7">
        <v>44682</v>
      </c>
      <c r="B17" s="1">
        <f t="shared" si="1"/>
        <v>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">
      <c r="A18" s="7">
        <v>44713</v>
      </c>
      <c r="B18" s="1">
        <f t="shared" si="1"/>
        <v>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 s="7">
        <v>44743</v>
      </c>
      <c r="B19" s="1">
        <f t="shared" si="1"/>
        <v>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 s="7">
        <v>44774</v>
      </c>
      <c r="B20" s="1">
        <f t="shared" si="1"/>
        <v>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 s="7">
        <v>44805</v>
      </c>
      <c r="B21" s="1">
        <f t="shared" si="1"/>
        <v>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 s="7">
        <v>44835</v>
      </c>
      <c r="B22" s="1">
        <f t="shared" si="1"/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A23" s="7">
        <v>44866</v>
      </c>
      <c r="B23" s="1">
        <f t="shared" si="1"/>
        <v>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A24" s="7">
        <v>44896</v>
      </c>
      <c r="B24" s="1">
        <f t="shared" si="1"/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A25" s="7">
        <v>44927</v>
      </c>
      <c r="B25" s="1">
        <f t="shared" si="1"/>
        <v>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28.8" x14ac:dyDescent="0.3">
      <c r="A27" s="4" t="s">
        <v>10</v>
      </c>
      <c r="B27" s="1">
        <f>SUM(B9:B26)</f>
        <v>-641972.71</v>
      </c>
      <c r="C27" s="1"/>
      <c r="D27" s="1">
        <f t="shared" ref="D27:N27" si="2">SUM(D9:D26)</f>
        <v>-442495</v>
      </c>
      <c r="E27" s="1">
        <f t="shared" si="2"/>
        <v>-1400</v>
      </c>
      <c r="F27" s="1">
        <f t="shared" si="2"/>
        <v>-138397.71</v>
      </c>
      <c r="G27" s="1">
        <f t="shared" si="2"/>
        <v>0</v>
      </c>
      <c r="H27" s="1">
        <f t="shared" si="2"/>
        <v>-38000</v>
      </c>
      <c r="I27" s="1">
        <f t="shared" si="2"/>
        <v>0</v>
      </c>
      <c r="J27" s="1">
        <f t="shared" si="2"/>
        <v>-20000</v>
      </c>
      <c r="K27" s="1">
        <f t="shared" si="2"/>
        <v>0</v>
      </c>
      <c r="L27" s="1">
        <f t="shared" si="2"/>
        <v>0</v>
      </c>
      <c r="M27" s="1">
        <f t="shared" si="2"/>
        <v>-1680</v>
      </c>
      <c r="N27" s="1">
        <f t="shared" si="2"/>
        <v>0</v>
      </c>
    </row>
    <row r="28" spans="1:14" x14ac:dyDescent="0.3">
      <c r="B28" s="1">
        <f>SUM(D27:N27)</f>
        <v>-641972.71</v>
      </c>
      <c r="C28" t="s">
        <v>11</v>
      </c>
    </row>
    <row r="30" spans="1:14" ht="28.8" x14ac:dyDescent="0.3">
      <c r="A30" s="4" t="s">
        <v>12</v>
      </c>
      <c r="B30" s="1">
        <f>+B7+B27</f>
        <v>2743147.29</v>
      </c>
      <c r="D30" s="1">
        <f t="shared" ref="D30:N30" si="3">+D7+D27</f>
        <v>457505</v>
      </c>
      <c r="E30" s="1">
        <f t="shared" si="3"/>
        <v>648600</v>
      </c>
      <c r="F30" s="1">
        <f t="shared" si="3"/>
        <v>31602.290000000008</v>
      </c>
      <c r="G30" s="1">
        <f t="shared" si="3"/>
        <v>450000</v>
      </c>
      <c r="H30" s="1">
        <f t="shared" si="3"/>
        <v>0</v>
      </c>
      <c r="I30" s="1">
        <f t="shared" si="3"/>
        <v>244869</v>
      </c>
      <c r="J30" s="1">
        <f t="shared" si="3"/>
        <v>500000</v>
      </c>
      <c r="K30" s="1">
        <f t="shared" si="3"/>
        <v>18000</v>
      </c>
      <c r="L30" s="1">
        <f t="shared" si="3"/>
        <v>100000</v>
      </c>
      <c r="M30" s="1">
        <f t="shared" si="3"/>
        <v>7320</v>
      </c>
      <c r="N30" s="1">
        <f t="shared" si="3"/>
        <v>285251</v>
      </c>
    </row>
    <row r="31" spans="1:14" x14ac:dyDescent="0.3">
      <c r="B31" s="1">
        <f>SUM(D30:N30)</f>
        <v>2743147.29</v>
      </c>
      <c r="C31" t="s">
        <v>11</v>
      </c>
    </row>
  </sheetData>
  <printOptions gridLines="1"/>
  <pageMargins left="0.7" right="0.7" top="0.75" bottom="0.75" header="0.3" footer="0.3"/>
  <pageSetup scale="76" orientation="landscape" r:id="rId1"/>
  <headerFooter>
    <oddFooter>&amp;L&amp;Z&amp;F&amp;R&amp;D&amp;T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1B7D8-B29B-4E0D-BFB2-AF29D3867E9D}">
  <sheetPr>
    <pageSetUpPr fitToPage="1"/>
  </sheetPr>
  <dimension ref="A1:N31"/>
  <sheetViews>
    <sheetView topLeftCell="A16" zoomScaleNormal="100" workbookViewId="0">
      <selection activeCell="E17" sqref="E17"/>
    </sheetView>
  </sheetViews>
  <sheetFormatPr defaultRowHeight="14.4" x14ac:dyDescent="0.3"/>
  <cols>
    <col min="2" max="2" width="12.6640625" customWidth="1"/>
    <col min="4" max="4" width="9" bestFit="1" customWidth="1"/>
    <col min="5" max="5" width="10.33203125" customWidth="1"/>
    <col min="6" max="6" width="11.88671875" customWidth="1"/>
    <col min="7" max="7" width="13.5546875" customWidth="1"/>
    <col min="8" max="8" width="14.5546875" customWidth="1"/>
    <col min="9" max="9" width="11.5546875" bestFit="1" customWidth="1"/>
    <col min="10" max="10" width="14.33203125" customWidth="1"/>
    <col min="11" max="11" width="9.6640625" customWidth="1"/>
    <col min="12" max="12" width="14.44140625" customWidth="1"/>
    <col min="13" max="13" width="10.88671875" customWidth="1"/>
    <col min="14" max="14" width="10.109375" bestFit="1" customWidth="1"/>
  </cols>
  <sheetData>
    <row r="1" spans="1:14" ht="25.8" x14ac:dyDescent="0.5">
      <c r="B1" s="2" t="s">
        <v>0</v>
      </c>
      <c r="C1" s="2"/>
      <c r="D1" s="2"/>
      <c r="E1" s="2"/>
      <c r="F1" s="2"/>
      <c r="M1" t="s">
        <v>15</v>
      </c>
      <c r="N1" s="9">
        <v>44713</v>
      </c>
    </row>
    <row r="2" spans="1:14" ht="25.8" x14ac:dyDescent="0.5">
      <c r="B2" s="2" t="s">
        <v>1</v>
      </c>
      <c r="C2" s="2"/>
      <c r="D2" s="2"/>
      <c r="E2" s="2"/>
      <c r="F2" s="2"/>
    </row>
    <row r="3" spans="1:14" ht="25.8" x14ac:dyDescent="0.5">
      <c r="B3" s="2"/>
      <c r="C3" s="2"/>
      <c r="D3" s="2"/>
      <c r="E3" s="2"/>
      <c r="F3" s="2"/>
    </row>
    <row r="4" spans="1:14" ht="26.4" customHeight="1" x14ac:dyDescent="0.3">
      <c r="A4" s="8" t="s">
        <v>8</v>
      </c>
      <c r="B4" s="3" t="s">
        <v>2</v>
      </c>
      <c r="C4" s="3" t="s">
        <v>7</v>
      </c>
      <c r="D4" s="3" t="s">
        <v>17</v>
      </c>
      <c r="E4" s="3" t="s">
        <v>18</v>
      </c>
      <c r="F4" s="3" t="s">
        <v>19</v>
      </c>
      <c r="G4" s="3" t="s">
        <v>25</v>
      </c>
      <c r="H4" s="3" t="s">
        <v>19</v>
      </c>
      <c r="I4" s="3" t="s">
        <v>20</v>
      </c>
      <c r="J4" s="3" t="s">
        <v>21</v>
      </c>
      <c r="K4" s="3" t="s">
        <v>22</v>
      </c>
      <c r="L4" s="3" t="s">
        <v>23</v>
      </c>
      <c r="M4" s="3" t="s">
        <v>24</v>
      </c>
    </row>
    <row r="5" spans="1:14" ht="58.2" customHeight="1" x14ac:dyDescent="0.3">
      <c r="D5" s="5" t="s">
        <v>3</v>
      </c>
      <c r="E5" s="5" t="s">
        <v>4</v>
      </c>
      <c r="F5" s="5" t="s">
        <v>14</v>
      </c>
      <c r="G5" s="5" t="s">
        <v>30</v>
      </c>
      <c r="H5" s="5" t="s">
        <v>5</v>
      </c>
      <c r="I5" s="5" t="s">
        <v>28</v>
      </c>
      <c r="J5" s="5" t="s">
        <v>13</v>
      </c>
      <c r="K5" s="5" t="s">
        <v>29</v>
      </c>
      <c r="L5" s="5" t="s">
        <v>16</v>
      </c>
      <c r="M5" s="5" t="s">
        <v>9</v>
      </c>
      <c r="N5" s="5" t="s">
        <v>6</v>
      </c>
    </row>
    <row r="6" spans="1:14" ht="33.6" customHeight="1" x14ac:dyDescent="0.3">
      <c r="D6" s="6"/>
      <c r="E6" s="6"/>
      <c r="F6" s="6"/>
      <c r="G6" s="6" t="s">
        <v>31</v>
      </c>
      <c r="H6" s="6"/>
      <c r="I6" s="6"/>
      <c r="J6" s="6"/>
      <c r="K6" s="6"/>
      <c r="L6" s="6"/>
      <c r="M6" s="6"/>
      <c r="N6" s="6"/>
    </row>
    <row r="7" spans="1:14" x14ac:dyDescent="0.3">
      <c r="B7" s="1">
        <v>3385120</v>
      </c>
      <c r="C7" s="1"/>
      <c r="D7" s="1">
        <v>900000</v>
      </c>
      <c r="E7" s="1">
        <v>650000</v>
      </c>
      <c r="F7" s="1">
        <f>161000+9000</f>
        <v>170000</v>
      </c>
      <c r="G7" s="1">
        <f>300000+150000+18067</f>
        <v>468067</v>
      </c>
      <c r="H7" s="1">
        <f>4000+34000</f>
        <v>38000</v>
      </c>
      <c r="I7" s="1">
        <v>244869</v>
      </c>
      <c r="J7" s="1">
        <v>520000</v>
      </c>
      <c r="K7" s="1">
        <v>18000</v>
      </c>
      <c r="L7" s="1">
        <v>200000</v>
      </c>
      <c r="M7" s="1">
        <v>9000</v>
      </c>
      <c r="N7" s="1">
        <f>+B7-L7-K7-J7-I7-H7-G7-F7-E7-D7-M7</f>
        <v>167184</v>
      </c>
    </row>
    <row r="8" spans="1:14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 s="7">
        <v>44440</v>
      </c>
      <c r="B9" s="1">
        <f t="shared" ref="B9:B11" si="0">SUM(D9:N9)</f>
        <v>-7000</v>
      </c>
      <c r="C9" s="1"/>
      <c r="D9" s="1"/>
      <c r="E9" s="1"/>
      <c r="F9" s="1"/>
      <c r="G9" s="1"/>
      <c r="H9" s="1"/>
      <c r="I9" s="1"/>
      <c r="J9" s="1">
        <v>-7000</v>
      </c>
      <c r="K9" s="1"/>
      <c r="L9" s="1"/>
      <c r="M9" s="1"/>
      <c r="N9" s="1"/>
    </row>
    <row r="10" spans="1:14" x14ac:dyDescent="0.3">
      <c r="A10" s="7">
        <v>44470</v>
      </c>
      <c r="B10" s="1">
        <f t="shared" si="0"/>
        <v>-44000</v>
      </c>
      <c r="C10" s="1"/>
      <c r="D10" s="1"/>
      <c r="E10" s="1"/>
      <c r="F10" s="1"/>
      <c r="G10" s="1"/>
      <c r="H10" s="1">
        <v>-38000</v>
      </c>
      <c r="I10" s="1"/>
      <c r="J10" s="1">
        <v>-6000</v>
      </c>
      <c r="K10" s="1"/>
      <c r="L10" s="1"/>
      <c r="M10" s="1"/>
      <c r="N10" s="1"/>
    </row>
    <row r="11" spans="1:14" x14ac:dyDescent="0.3">
      <c r="A11" s="7">
        <v>44501</v>
      </c>
      <c r="B11" s="1">
        <f t="shared" si="0"/>
        <v>-5000</v>
      </c>
      <c r="C11" s="1"/>
      <c r="D11" s="1"/>
      <c r="E11" s="1"/>
      <c r="F11" s="1"/>
      <c r="G11" s="1"/>
      <c r="H11" s="1"/>
      <c r="I11" s="1"/>
      <c r="J11" s="1">
        <v>-5000</v>
      </c>
      <c r="K11" s="1"/>
      <c r="L11" s="1"/>
      <c r="M11" s="1"/>
      <c r="N11" s="1"/>
    </row>
    <row r="12" spans="1:14" x14ac:dyDescent="0.3">
      <c r="A12" s="7">
        <v>44531</v>
      </c>
      <c r="B12" s="1">
        <f>SUM(D12:N12)</f>
        <v>-584332.71</v>
      </c>
      <c r="C12" s="1"/>
      <c r="D12" s="1">
        <v>-442495</v>
      </c>
      <c r="E12" s="1"/>
      <c r="F12" s="1">
        <f>-50218.4-88179.31</f>
        <v>-138397.71</v>
      </c>
      <c r="G12" s="1"/>
      <c r="H12" s="1"/>
      <c r="I12" s="1"/>
      <c r="J12" s="1">
        <v>-2000</v>
      </c>
      <c r="K12" s="1"/>
      <c r="L12" s="1"/>
      <c r="M12" s="1">
        <v>-1440</v>
      </c>
      <c r="N12" s="1"/>
    </row>
    <row r="13" spans="1:14" x14ac:dyDescent="0.3">
      <c r="A13" s="7">
        <v>44562</v>
      </c>
      <c r="B13" s="1">
        <f t="shared" ref="B13:B25" si="1">SUM(D13:N13)</f>
        <v>-80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>
        <v>-80</v>
      </c>
      <c r="N13" s="1"/>
    </row>
    <row r="14" spans="1:14" x14ac:dyDescent="0.3">
      <c r="A14" s="7">
        <v>44593</v>
      </c>
      <c r="B14" s="1">
        <f t="shared" si="1"/>
        <v>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 s="7">
        <v>44621</v>
      </c>
      <c r="B15" s="1">
        <f t="shared" si="1"/>
        <v>-80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>
        <v>-80</v>
      </c>
      <c r="N15" s="1"/>
    </row>
    <row r="16" spans="1:14" x14ac:dyDescent="0.3">
      <c r="A16" s="7">
        <v>44652</v>
      </c>
      <c r="B16" s="1">
        <f t="shared" si="1"/>
        <v>-39375.410000000003</v>
      </c>
      <c r="C16" s="1"/>
      <c r="D16" s="1"/>
      <c r="E16" s="1">
        <f>-1400-37895.41</f>
        <v>-39295.410000000003</v>
      </c>
      <c r="F16" s="1"/>
      <c r="G16" s="1"/>
      <c r="H16" s="1"/>
      <c r="I16" s="1"/>
      <c r="J16" s="1"/>
      <c r="K16" s="1"/>
      <c r="L16" s="1"/>
      <c r="M16" s="1">
        <v>-80</v>
      </c>
      <c r="N16" s="1"/>
    </row>
    <row r="17" spans="1:14" x14ac:dyDescent="0.3">
      <c r="A17" s="7">
        <v>44682</v>
      </c>
      <c r="B17" s="1">
        <f t="shared" si="1"/>
        <v>-18067</v>
      </c>
      <c r="C17" s="1"/>
      <c r="D17" s="1"/>
      <c r="E17" s="1"/>
      <c r="F17" s="1"/>
      <c r="G17" s="1">
        <v>-18067</v>
      </c>
      <c r="H17" s="1"/>
      <c r="I17" s="1"/>
      <c r="J17" s="1"/>
      <c r="K17" s="1"/>
      <c r="L17" s="1"/>
      <c r="M17" s="1"/>
      <c r="N17" s="1"/>
    </row>
    <row r="18" spans="1:14" x14ac:dyDescent="0.3">
      <c r="A18" s="7">
        <v>44713</v>
      </c>
      <c r="B18" s="1">
        <f t="shared" si="1"/>
        <v>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 s="7">
        <v>44743</v>
      </c>
      <c r="B19" s="1">
        <f t="shared" si="1"/>
        <v>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 s="7">
        <v>44774</v>
      </c>
      <c r="B20" s="1">
        <f t="shared" si="1"/>
        <v>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 s="7">
        <v>44805</v>
      </c>
      <c r="B21" s="1">
        <f t="shared" si="1"/>
        <v>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 s="7">
        <v>44835</v>
      </c>
      <c r="B22" s="1">
        <f t="shared" si="1"/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A23" s="7">
        <v>44866</v>
      </c>
      <c r="B23" s="1">
        <f t="shared" si="1"/>
        <v>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A24" s="7">
        <v>44896</v>
      </c>
      <c r="B24" s="1">
        <f t="shared" si="1"/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A25" s="7">
        <v>44927</v>
      </c>
      <c r="B25" s="1">
        <f t="shared" si="1"/>
        <v>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28.8" x14ac:dyDescent="0.3">
      <c r="A27" s="4" t="s">
        <v>10</v>
      </c>
      <c r="B27" s="1">
        <f>SUM(B9:B26)</f>
        <v>-697935.12</v>
      </c>
      <c r="C27" s="1"/>
      <c r="D27" s="1">
        <f t="shared" ref="D27:N27" si="2">SUM(D9:D26)</f>
        <v>-442495</v>
      </c>
      <c r="E27" s="1">
        <f t="shared" si="2"/>
        <v>-39295.410000000003</v>
      </c>
      <c r="F27" s="1">
        <f t="shared" si="2"/>
        <v>-138397.71</v>
      </c>
      <c r="G27" s="1">
        <f t="shared" si="2"/>
        <v>-18067</v>
      </c>
      <c r="H27" s="1">
        <f t="shared" si="2"/>
        <v>-38000</v>
      </c>
      <c r="I27" s="1">
        <f t="shared" si="2"/>
        <v>0</v>
      </c>
      <c r="J27" s="1">
        <f t="shared" si="2"/>
        <v>-20000</v>
      </c>
      <c r="K27" s="1">
        <f t="shared" si="2"/>
        <v>0</v>
      </c>
      <c r="L27" s="1">
        <f t="shared" si="2"/>
        <v>0</v>
      </c>
      <c r="M27" s="1">
        <f t="shared" si="2"/>
        <v>-1680</v>
      </c>
      <c r="N27" s="1">
        <f t="shared" si="2"/>
        <v>0</v>
      </c>
    </row>
    <row r="28" spans="1:14" x14ac:dyDescent="0.3">
      <c r="B28" s="1">
        <f>SUM(D27:N27)</f>
        <v>-697935.12</v>
      </c>
      <c r="C28" t="s">
        <v>11</v>
      </c>
    </row>
    <row r="30" spans="1:14" ht="28.8" x14ac:dyDescent="0.3">
      <c r="A30" s="4" t="s">
        <v>12</v>
      </c>
      <c r="B30" s="1">
        <f>+B7+B27</f>
        <v>2687184.88</v>
      </c>
      <c r="D30" s="1">
        <f t="shared" ref="D30:N30" si="3">+D7+D27</f>
        <v>457505</v>
      </c>
      <c r="E30" s="1">
        <f t="shared" si="3"/>
        <v>610704.59</v>
      </c>
      <c r="F30" s="1">
        <f t="shared" si="3"/>
        <v>31602.290000000008</v>
      </c>
      <c r="G30" s="1">
        <f t="shared" si="3"/>
        <v>450000</v>
      </c>
      <c r="H30" s="1">
        <f t="shared" si="3"/>
        <v>0</v>
      </c>
      <c r="I30" s="1">
        <f t="shared" si="3"/>
        <v>244869</v>
      </c>
      <c r="J30" s="1">
        <f t="shared" si="3"/>
        <v>500000</v>
      </c>
      <c r="K30" s="1">
        <f t="shared" si="3"/>
        <v>18000</v>
      </c>
      <c r="L30" s="1">
        <f t="shared" si="3"/>
        <v>200000</v>
      </c>
      <c r="M30" s="1">
        <f t="shared" si="3"/>
        <v>7320</v>
      </c>
      <c r="N30" s="1">
        <f t="shared" si="3"/>
        <v>167184</v>
      </c>
    </row>
    <row r="31" spans="1:14" x14ac:dyDescent="0.3">
      <c r="B31" s="1">
        <f>SUM(D30:N30)</f>
        <v>2687184.88</v>
      </c>
      <c r="C31" t="s">
        <v>11</v>
      </c>
    </row>
  </sheetData>
  <printOptions gridLines="1"/>
  <pageMargins left="0.7" right="0.7" top="0.75" bottom="0.75" header="0.3" footer="0.3"/>
  <pageSetup scale="76" orientation="landscape" r:id="rId1"/>
  <headerFooter>
    <oddFooter>&amp;L&amp;Z&amp;F&amp;R&amp;D&amp;T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6900A-5EC1-41CB-ABB0-1E1525DA1D4C}">
  <sheetPr>
    <pageSetUpPr fitToPage="1"/>
  </sheetPr>
  <dimension ref="A1:N31"/>
  <sheetViews>
    <sheetView zoomScaleNormal="100" workbookViewId="0">
      <selection activeCell="G18" sqref="G18"/>
    </sheetView>
  </sheetViews>
  <sheetFormatPr defaultRowHeight="14.4" x14ac:dyDescent="0.3"/>
  <cols>
    <col min="2" max="2" width="12.6640625" customWidth="1"/>
    <col min="4" max="4" width="9" bestFit="1" customWidth="1"/>
    <col min="5" max="5" width="10.33203125" customWidth="1"/>
    <col min="6" max="6" width="11.88671875" customWidth="1"/>
    <col min="7" max="7" width="13.5546875" customWidth="1"/>
    <col min="8" max="8" width="14.5546875" customWidth="1"/>
    <col min="9" max="9" width="11.5546875" bestFit="1" customWidth="1"/>
    <col min="10" max="10" width="14.33203125" customWidth="1"/>
    <col min="11" max="11" width="9.6640625" customWidth="1"/>
    <col min="12" max="12" width="14.44140625" customWidth="1"/>
    <col min="13" max="13" width="10.88671875" customWidth="1"/>
    <col min="14" max="14" width="10.109375" bestFit="1" customWidth="1"/>
  </cols>
  <sheetData>
    <row r="1" spans="1:14" ht="25.8" x14ac:dyDescent="0.5">
      <c r="B1" s="2" t="s">
        <v>0</v>
      </c>
      <c r="C1" s="2"/>
      <c r="D1" s="2"/>
      <c r="E1" s="2"/>
      <c r="F1" s="2"/>
      <c r="M1" t="s">
        <v>15</v>
      </c>
      <c r="N1" s="9">
        <v>44773</v>
      </c>
    </row>
    <row r="2" spans="1:14" ht="25.8" x14ac:dyDescent="0.5">
      <c r="B2" s="2" t="s">
        <v>1</v>
      </c>
      <c r="C2" s="2"/>
      <c r="D2" s="2"/>
      <c r="E2" s="2"/>
      <c r="F2" s="2"/>
    </row>
    <row r="3" spans="1:14" ht="25.8" x14ac:dyDescent="0.5">
      <c r="B3" s="2"/>
      <c r="C3" s="2"/>
      <c r="D3" s="2"/>
      <c r="E3" s="2"/>
      <c r="F3" s="2"/>
    </row>
    <row r="4" spans="1:14" ht="26.4" customHeight="1" x14ac:dyDescent="0.3">
      <c r="A4" s="8" t="s">
        <v>8</v>
      </c>
      <c r="B4" s="3" t="s">
        <v>2</v>
      </c>
      <c r="C4" s="3" t="s">
        <v>7</v>
      </c>
      <c r="D4" s="3" t="s">
        <v>17</v>
      </c>
      <c r="E4" s="3" t="s">
        <v>18</v>
      </c>
      <c r="F4" s="3" t="s">
        <v>19</v>
      </c>
      <c r="G4" s="3" t="s">
        <v>25</v>
      </c>
      <c r="H4" s="3" t="s">
        <v>19</v>
      </c>
      <c r="I4" s="3" t="s">
        <v>20</v>
      </c>
      <c r="J4" s="3" t="s">
        <v>21</v>
      </c>
      <c r="K4" s="3" t="s">
        <v>22</v>
      </c>
      <c r="L4" s="3" t="s">
        <v>23</v>
      </c>
      <c r="M4" s="3" t="s">
        <v>24</v>
      </c>
    </row>
    <row r="5" spans="1:14" ht="58.2" customHeight="1" x14ac:dyDescent="0.3">
      <c r="D5" s="5" t="s">
        <v>3</v>
      </c>
      <c r="E5" s="5" t="s">
        <v>4</v>
      </c>
      <c r="F5" s="5" t="s">
        <v>14</v>
      </c>
      <c r="G5" s="5" t="s">
        <v>30</v>
      </c>
      <c r="H5" s="5" t="s">
        <v>32</v>
      </c>
      <c r="I5" s="5" t="s">
        <v>28</v>
      </c>
      <c r="J5" s="5" t="s">
        <v>13</v>
      </c>
      <c r="K5" s="5" t="s">
        <v>29</v>
      </c>
      <c r="L5" s="5" t="s">
        <v>16</v>
      </c>
      <c r="M5" s="5" t="s">
        <v>9</v>
      </c>
      <c r="N5" s="5" t="s">
        <v>6</v>
      </c>
    </row>
    <row r="6" spans="1:14" ht="33.6" customHeight="1" x14ac:dyDescent="0.3">
      <c r="D6" s="6"/>
      <c r="E6" s="6"/>
      <c r="F6" s="6"/>
      <c r="G6" s="6" t="s">
        <v>33</v>
      </c>
      <c r="H6" s="6" t="s">
        <v>34</v>
      </c>
      <c r="I6" s="6"/>
      <c r="J6" s="6"/>
      <c r="K6" s="6"/>
      <c r="L6" s="6"/>
      <c r="M6" s="6"/>
      <c r="N6" s="6"/>
    </row>
    <row r="7" spans="1:14" x14ac:dyDescent="0.3">
      <c r="B7" s="1">
        <v>3385120</v>
      </c>
      <c r="C7" s="1"/>
      <c r="D7" s="1">
        <v>900000</v>
      </c>
      <c r="E7" s="1">
        <v>650000</v>
      </c>
      <c r="F7" s="1">
        <f>161000+9000</f>
        <v>170000</v>
      </c>
      <c r="G7" s="1">
        <f>300000+150000</f>
        <v>450000</v>
      </c>
      <c r="H7" s="1">
        <f>4000+34000+18067</f>
        <v>56067</v>
      </c>
      <c r="I7" s="1">
        <v>244869</v>
      </c>
      <c r="J7" s="1">
        <v>520000</v>
      </c>
      <c r="K7" s="1">
        <v>18000</v>
      </c>
      <c r="L7" s="1">
        <v>200000</v>
      </c>
      <c r="M7" s="1">
        <v>9000</v>
      </c>
      <c r="N7" s="1">
        <f>+B7-L7-K7-J7-I7-H7-G7-F7-E7-D7-M7</f>
        <v>167184</v>
      </c>
    </row>
    <row r="8" spans="1:14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 s="7">
        <v>44440</v>
      </c>
      <c r="B9" s="1">
        <f t="shared" ref="B9:B11" si="0">SUM(D9:N9)</f>
        <v>-7000</v>
      </c>
      <c r="C9" s="1"/>
      <c r="D9" s="1"/>
      <c r="E9" s="1"/>
      <c r="F9" s="1"/>
      <c r="G9" s="1"/>
      <c r="H9" s="1"/>
      <c r="I9" s="1"/>
      <c r="J9" s="1">
        <v>-7000</v>
      </c>
      <c r="K9" s="1"/>
      <c r="L9" s="1"/>
      <c r="M9" s="1"/>
      <c r="N9" s="1"/>
    </row>
    <row r="10" spans="1:14" x14ac:dyDescent="0.3">
      <c r="A10" s="7">
        <v>44470</v>
      </c>
      <c r="B10" s="1">
        <f t="shared" si="0"/>
        <v>-44000</v>
      </c>
      <c r="C10" s="1"/>
      <c r="D10" s="1"/>
      <c r="E10" s="1"/>
      <c r="F10" s="1"/>
      <c r="G10" s="1"/>
      <c r="H10" s="1">
        <v>-38000</v>
      </c>
      <c r="I10" s="1"/>
      <c r="J10" s="1">
        <v>-6000</v>
      </c>
      <c r="K10" s="1"/>
      <c r="L10" s="1"/>
      <c r="M10" s="1"/>
      <c r="N10" s="1"/>
    </row>
    <row r="11" spans="1:14" x14ac:dyDescent="0.3">
      <c r="A11" s="7">
        <v>44501</v>
      </c>
      <c r="B11" s="1">
        <f t="shared" si="0"/>
        <v>-5000</v>
      </c>
      <c r="C11" s="1"/>
      <c r="D11" s="1"/>
      <c r="E11" s="1"/>
      <c r="F11" s="1"/>
      <c r="G11" s="1"/>
      <c r="H11" s="1"/>
      <c r="I11" s="1"/>
      <c r="J11" s="1">
        <v>-5000</v>
      </c>
      <c r="K11" s="1"/>
      <c r="L11" s="1"/>
      <c r="M11" s="1"/>
      <c r="N11" s="1"/>
    </row>
    <row r="12" spans="1:14" x14ac:dyDescent="0.3">
      <c r="A12" s="7">
        <v>44531</v>
      </c>
      <c r="B12" s="1">
        <f>SUM(D12:N12)</f>
        <v>-584332.71</v>
      </c>
      <c r="C12" s="1"/>
      <c r="D12" s="1">
        <v>-442495</v>
      </c>
      <c r="E12" s="1"/>
      <c r="F12" s="1">
        <f>-50218.4-88179.31</f>
        <v>-138397.71</v>
      </c>
      <c r="G12" s="1"/>
      <c r="H12" s="1"/>
      <c r="I12" s="1"/>
      <c r="J12" s="1">
        <v>-2000</v>
      </c>
      <c r="K12" s="1"/>
      <c r="L12" s="1"/>
      <c r="M12" s="1">
        <v>-1440</v>
      </c>
      <c r="N12" s="1"/>
    </row>
    <row r="13" spans="1:14" x14ac:dyDescent="0.3">
      <c r="A13" s="7">
        <v>44562</v>
      </c>
      <c r="B13" s="1">
        <f t="shared" ref="B13:B25" si="1">SUM(D13:N13)</f>
        <v>-80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>
        <v>-80</v>
      </c>
      <c r="N13" s="1"/>
    </row>
    <row r="14" spans="1:14" x14ac:dyDescent="0.3">
      <c r="A14" s="7">
        <v>44593</v>
      </c>
      <c r="B14" s="1">
        <f t="shared" si="1"/>
        <v>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 s="7">
        <v>44621</v>
      </c>
      <c r="B15" s="1">
        <f t="shared" si="1"/>
        <v>-80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>
        <v>-80</v>
      </c>
      <c r="N15" s="1"/>
    </row>
    <row r="16" spans="1:14" x14ac:dyDescent="0.3">
      <c r="A16" s="7">
        <v>44652</v>
      </c>
      <c r="B16" s="1">
        <f t="shared" si="1"/>
        <v>-39375.410000000003</v>
      </c>
      <c r="C16" s="1"/>
      <c r="D16" s="1"/>
      <c r="E16" s="1">
        <f>-1400-37895.41</f>
        <v>-39295.410000000003</v>
      </c>
      <c r="F16" s="1"/>
      <c r="G16" s="1"/>
      <c r="H16" s="1"/>
      <c r="I16" s="1"/>
      <c r="J16" s="1"/>
      <c r="K16" s="1"/>
      <c r="L16" s="1"/>
      <c r="M16" s="1">
        <v>-80</v>
      </c>
      <c r="N16" s="1"/>
    </row>
    <row r="17" spans="1:14" x14ac:dyDescent="0.3">
      <c r="A17" s="7">
        <v>44682</v>
      </c>
      <c r="B17" s="1">
        <f t="shared" si="1"/>
        <v>-18067</v>
      </c>
      <c r="C17" s="1"/>
      <c r="D17" s="1"/>
      <c r="E17" s="1"/>
      <c r="F17" s="1"/>
      <c r="G17" s="1"/>
      <c r="H17" s="1">
        <v>-18067</v>
      </c>
      <c r="I17" s="1"/>
      <c r="J17" s="1"/>
      <c r="K17" s="1"/>
      <c r="L17" s="1"/>
      <c r="M17" s="1"/>
      <c r="N17" s="1"/>
    </row>
    <row r="18" spans="1:14" x14ac:dyDescent="0.3">
      <c r="A18" s="7">
        <v>44713</v>
      </c>
      <c r="B18" s="1">
        <f t="shared" si="1"/>
        <v>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 s="7">
        <v>44743</v>
      </c>
      <c r="B19" s="1">
        <f t="shared" si="1"/>
        <v>-581578.9</v>
      </c>
      <c r="C19" s="1"/>
      <c r="D19" s="1"/>
      <c r="E19" s="1">
        <v>-276380</v>
      </c>
      <c r="F19" s="1"/>
      <c r="G19" s="1">
        <v>-300000</v>
      </c>
      <c r="H19" s="1"/>
      <c r="I19" s="1">
        <v>-1390.9</v>
      </c>
      <c r="J19" s="1">
        <v>-3808</v>
      </c>
      <c r="K19" s="1"/>
      <c r="L19" s="1"/>
      <c r="M19" s="1"/>
      <c r="N19" s="1"/>
    </row>
    <row r="20" spans="1:14" x14ac:dyDescent="0.3">
      <c r="A20" s="7">
        <v>44774</v>
      </c>
      <c r="B20" s="1">
        <f t="shared" si="1"/>
        <v>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 s="7">
        <v>44805</v>
      </c>
      <c r="B21" s="1">
        <f t="shared" si="1"/>
        <v>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 s="7">
        <v>44835</v>
      </c>
      <c r="B22" s="1">
        <f t="shared" si="1"/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A23" s="7">
        <v>44866</v>
      </c>
      <c r="B23" s="1">
        <f t="shared" si="1"/>
        <v>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A24" s="7">
        <v>44896</v>
      </c>
      <c r="B24" s="1">
        <f t="shared" si="1"/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A25" s="7">
        <v>44927</v>
      </c>
      <c r="B25" s="1">
        <f t="shared" si="1"/>
        <v>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28.8" x14ac:dyDescent="0.3">
      <c r="A27" s="4" t="s">
        <v>10</v>
      </c>
      <c r="B27" s="1">
        <f>SUM(B9:B26)</f>
        <v>-1279514.02</v>
      </c>
      <c r="C27" s="1"/>
      <c r="D27" s="1">
        <f t="shared" ref="D27:N27" si="2">SUM(D9:D26)</f>
        <v>-442495</v>
      </c>
      <c r="E27" s="1">
        <f t="shared" si="2"/>
        <v>-315675.41000000003</v>
      </c>
      <c r="F27" s="1">
        <f t="shared" si="2"/>
        <v>-138397.71</v>
      </c>
      <c r="G27" s="1">
        <f t="shared" si="2"/>
        <v>-300000</v>
      </c>
      <c r="H27" s="1">
        <f t="shared" si="2"/>
        <v>-56067</v>
      </c>
      <c r="I27" s="1">
        <f t="shared" si="2"/>
        <v>-1390.9</v>
      </c>
      <c r="J27" s="1">
        <f t="shared" si="2"/>
        <v>-23808</v>
      </c>
      <c r="K27" s="1">
        <f t="shared" si="2"/>
        <v>0</v>
      </c>
      <c r="L27" s="1">
        <f t="shared" si="2"/>
        <v>0</v>
      </c>
      <c r="M27" s="1">
        <f t="shared" si="2"/>
        <v>-1680</v>
      </c>
      <c r="N27" s="1">
        <f t="shared" si="2"/>
        <v>0</v>
      </c>
    </row>
    <row r="28" spans="1:14" x14ac:dyDescent="0.3">
      <c r="B28" s="1">
        <f>SUM(D27:N27)</f>
        <v>-1279514.02</v>
      </c>
      <c r="C28" t="s">
        <v>11</v>
      </c>
    </row>
    <row r="30" spans="1:14" ht="28.8" x14ac:dyDescent="0.3">
      <c r="A30" s="4" t="s">
        <v>12</v>
      </c>
      <c r="B30" s="1">
        <f>+B7+B27</f>
        <v>2105605.98</v>
      </c>
      <c r="D30" s="1">
        <f t="shared" ref="D30:N30" si="3">+D7+D27</f>
        <v>457505</v>
      </c>
      <c r="E30" s="1">
        <f t="shared" si="3"/>
        <v>334324.58999999997</v>
      </c>
      <c r="F30" s="1">
        <f t="shared" si="3"/>
        <v>31602.290000000008</v>
      </c>
      <c r="G30" s="1">
        <f t="shared" si="3"/>
        <v>150000</v>
      </c>
      <c r="H30" s="1">
        <f t="shared" si="3"/>
        <v>0</v>
      </c>
      <c r="I30" s="1">
        <f t="shared" si="3"/>
        <v>243478.1</v>
      </c>
      <c r="J30" s="1">
        <f t="shared" si="3"/>
        <v>496192</v>
      </c>
      <c r="K30" s="1">
        <f t="shared" si="3"/>
        <v>18000</v>
      </c>
      <c r="L30" s="1">
        <f t="shared" si="3"/>
        <v>200000</v>
      </c>
      <c r="M30" s="1">
        <f t="shared" si="3"/>
        <v>7320</v>
      </c>
      <c r="N30" s="1">
        <f t="shared" si="3"/>
        <v>167184</v>
      </c>
    </row>
    <row r="31" spans="1:14" x14ac:dyDescent="0.3">
      <c r="B31" s="1">
        <f>SUM(D30:N30)</f>
        <v>2105605.98</v>
      </c>
      <c r="C31" t="s">
        <v>11</v>
      </c>
    </row>
  </sheetData>
  <printOptions gridLines="1"/>
  <pageMargins left="0.7" right="0.7" top="0.75" bottom="0.75" header="0.3" footer="0.3"/>
  <pageSetup scale="76" orientation="landscape" r:id="rId1"/>
  <headerFooter>
    <oddFooter>&amp;L&amp;Z&amp;F&amp;R&amp;D&amp;T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C77FD-16A6-47F8-AA89-03607A6DD975}">
  <sheetPr>
    <pageSetUpPr fitToPage="1"/>
  </sheetPr>
  <dimension ref="A1:N31"/>
  <sheetViews>
    <sheetView tabSelected="1" zoomScaleNormal="100" workbookViewId="0">
      <selection activeCell="B30" sqref="B30"/>
    </sheetView>
  </sheetViews>
  <sheetFormatPr defaultRowHeight="14.4" x14ac:dyDescent="0.3"/>
  <cols>
    <col min="2" max="2" width="12.6640625" customWidth="1"/>
    <col min="4" max="4" width="9" bestFit="1" customWidth="1"/>
    <col min="5" max="5" width="10.33203125" customWidth="1"/>
    <col min="6" max="6" width="11.88671875" customWidth="1"/>
    <col min="7" max="7" width="13.5546875" customWidth="1"/>
    <col min="8" max="8" width="14.5546875" customWidth="1"/>
    <col min="9" max="9" width="11.5546875" bestFit="1" customWidth="1"/>
    <col min="10" max="10" width="14.33203125" customWidth="1"/>
    <col min="11" max="11" width="9.6640625" customWidth="1"/>
    <col min="12" max="12" width="14.44140625" customWidth="1"/>
    <col min="13" max="13" width="10.88671875" customWidth="1"/>
    <col min="14" max="14" width="10.109375" bestFit="1" customWidth="1"/>
  </cols>
  <sheetData>
    <row r="1" spans="1:14" ht="25.8" x14ac:dyDescent="0.5">
      <c r="B1" s="2" t="s">
        <v>0</v>
      </c>
      <c r="C1" s="2"/>
      <c r="D1" s="2"/>
      <c r="E1" s="2"/>
      <c r="F1" s="2"/>
      <c r="M1" t="s">
        <v>15</v>
      </c>
      <c r="N1" s="9">
        <v>44823</v>
      </c>
    </row>
    <row r="2" spans="1:14" ht="25.8" x14ac:dyDescent="0.5">
      <c r="B2" s="2" t="s">
        <v>1</v>
      </c>
      <c r="C2" s="2"/>
      <c r="D2" s="2"/>
      <c r="E2" s="2"/>
      <c r="F2" s="2"/>
    </row>
    <row r="3" spans="1:14" ht="25.8" x14ac:dyDescent="0.5">
      <c r="B3" s="2"/>
      <c r="C3" s="2"/>
      <c r="D3" s="2"/>
      <c r="E3" s="2"/>
      <c r="F3" s="2"/>
    </row>
    <row r="4" spans="1:14" ht="26.4" customHeight="1" x14ac:dyDescent="0.3">
      <c r="A4" s="8" t="s">
        <v>8</v>
      </c>
      <c r="B4" s="3" t="s">
        <v>2</v>
      </c>
      <c r="C4" s="3" t="s">
        <v>7</v>
      </c>
      <c r="D4" s="3" t="s">
        <v>17</v>
      </c>
      <c r="E4" s="3" t="s">
        <v>18</v>
      </c>
      <c r="F4" s="3" t="s">
        <v>19</v>
      </c>
      <c r="G4" s="3" t="s">
        <v>25</v>
      </c>
      <c r="H4" s="3" t="s">
        <v>19</v>
      </c>
      <c r="I4" s="3" t="s">
        <v>20</v>
      </c>
      <c r="J4" s="3" t="s">
        <v>21</v>
      </c>
      <c r="K4" s="3" t="s">
        <v>22</v>
      </c>
      <c r="L4" s="3" t="s">
        <v>23</v>
      </c>
      <c r="M4" s="3" t="s">
        <v>24</v>
      </c>
    </row>
    <row r="5" spans="1:14" ht="58.2" customHeight="1" x14ac:dyDescent="0.3">
      <c r="D5" s="5" t="s">
        <v>3</v>
      </c>
      <c r="E5" s="5" t="s">
        <v>4</v>
      </c>
      <c r="F5" s="5" t="s">
        <v>14</v>
      </c>
      <c r="G5" s="5" t="s">
        <v>30</v>
      </c>
      <c r="H5" s="5" t="s">
        <v>32</v>
      </c>
      <c r="I5" s="5" t="s">
        <v>28</v>
      </c>
      <c r="J5" s="5" t="s">
        <v>13</v>
      </c>
      <c r="K5" s="5" t="s">
        <v>29</v>
      </c>
      <c r="L5" s="5" t="s">
        <v>16</v>
      </c>
      <c r="M5" s="5" t="s">
        <v>9</v>
      </c>
      <c r="N5" s="5" t="s">
        <v>6</v>
      </c>
    </row>
    <row r="6" spans="1:14" ht="33.6" customHeight="1" x14ac:dyDescent="0.3">
      <c r="D6" s="6"/>
      <c r="E6" s="6"/>
      <c r="F6" s="6"/>
      <c r="G6" s="6" t="s">
        <v>33</v>
      </c>
      <c r="H6" s="6" t="s">
        <v>34</v>
      </c>
      <c r="I6" s="6"/>
      <c r="J6" s="6"/>
      <c r="K6" s="6"/>
      <c r="L6" s="6"/>
      <c r="M6" s="6"/>
      <c r="N6" s="6"/>
    </row>
    <row r="7" spans="1:14" x14ac:dyDescent="0.3">
      <c r="B7" s="1">
        <v>3385120</v>
      </c>
      <c r="C7" s="1"/>
      <c r="D7" s="1">
        <v>900000</v>
      </c>
      <c r="E7" s="1">
        <v>650000</v>
      </c>
      <c r="F7" s="1">
        <f>161000+9000</f>
        <v>170000</v>
      </c>
      <c r="G7" s="1">
        <f>300000+150000</f>
        <v>450000</v>
      </c>
      <c r="H7" s="1">
        <f>4000+34000+18067</f>
        <v>56067</v>
      </c>
      <c r="I7" s="1">
        <v>244869</v>
      </c>
      <c r="J7" s="1">
        <v>520000</v>
      </c>
      <c r="K7" s="1">
        <v>18000</v>
      </c>
      <c r="L7" s="1">
        <v>200000</v>
      </c>
      <c r="M7" s="1">
        <v>9000</v>
      </c>
      <c r="N7" s="1">
        <f>+B7-L7-K7-J7-I7-H7-G7-F7-E7-D7-M7</f>
        <v>167184</v>
      </c>
    </row>
    <row r="8" spans="1:14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 s="7">
        <v>44440</v>
      </c>
      <c r="B9" s="1">
        <f t="shared" ref="B9:B11" si="0">SUM(D9:N9)</f>
        <v>-7000</v>
      </c>
      <c r="C9" s="1"/>
      <c r="D9" s="1"/>
      <c r="E9" s="1"/>
      <c r="F9" s="1"/>
      <c r="G9" s="1"/>
      <c r="H9" s="1"/>
      <c r="I9" s="1"/>
      <c r="J9" s="1">
        <v>-7000</v>
      </c>
      <c r="K9" s="1"/>
      <c r="L9" s="1"/>
      <c r="M9" s="1"/>
      <c r="N9" s="1"/>
    </row>
    <row r="10" spans="1:14" x14ac:dyDescent="0.3">
      <c r="A10" s="7">
        <v>44470</v>
      </c>
      <c r="B10" s="1">
        <f t="shared" si="0"/>
        <v>-44000</v>
      </c>
      <c r="C10" s="1"/>
      <c r="D10" s="1"/>
      <c r="E10" s="1"/>
      <c r="F10" s="1"/>
      <c r="G10" s="1"/>
      <c r="H10" s="1">
        <v>-38000</v>
      </c>
      <c r="I10" s="1"/>
      <c r="J10" s="1">
        <v>-6000</v>
      </c>
      <c r="K10" s="1"/>
      <c r="L10" s="1"/>
      <c r="M10" s="1"/>
      <c r="N10" s="1"/>
    </row>
    <row r="11" spans="1:14" x14ac:dyDescent="0.3">
      <c r="A11" s="7">
        <v>44501</v>
      </c>
      <c r="B11" s="1">
        <f t="shared" si="0"/>
        <v>-5000</v>
      </c>
      <c r="C11" s="1"/>
      <c r="D11" s="1"/>
      <c r="E11" s="1"/>
      <c r="F11" s="1"/>
      <c r="G11" s="1"/>
      <c r="H11" s="1"/>
      <c r="I11" s="1"/>
      <c r="J11" s="1">
        <v>-5000</v>
      </c>
      <c r="K11" s="1"/>
      <c r="L11" s="1"/>
      <c r="M11" s="1"/>
      <c r="N11" s="1"/>
    </row>
    <row r="12" spans="1:14" x14ac:dyDescent="0.3">
      <c r="A12" s="7">
        <v>44531</v>
      </c>
      <c r="B12" s="1">
        <f>SUM(D12:N12)</f>
        <v>-584332.71</v>
      </c>
      <c r="C12" s="1"/>
      <c r="D12" s="1">
        <v>-442495</v>
      </c>
      <c r="E12" s="1"/>
      <c r="F12" s="1">
        <f>-50218.4-88179.31</f>
        <v>-138397.71</v>
      </c>
      <c r="G12" s="1"/>
      <c r="H12" s="1"/>
      <c r="I12" s="1"/>
      <c r="J12" s="1">
        <v>-2000</v>
      </c>
      <c r="K12" s="1"/>
      <c r="L12" s="1"/>
      <c r="M12" s="1">
        <v>-1440</v>
      </c>
      <c r="N12" s="1"/>
    </row>
    <row r="13" spans="1:14" x14ac:dyDescent="0.3">
      <c r="A13" s="7">
        <v>44562</v>
      </c>
      <c r="B13" s="1">
        <f t="shared" ref="B13:B25" si="1">SUM(D13:N13)</f>
        <v>-80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>
        <v>-80</v>
      </c>
      <c r="N13" s="1"/>
    </row>
    <row r="14" spans="1:14" x14ac:dyDescent="0.3">
      <c r="A14" s="7">
        <v>44593</v>
      </c>
      <c r="B14" s="1">
        <f t="shared" si="1"/>
        <v>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 s="7">
        <v>44621</v>
      </c>
      <c r="B15" s="1">
        <f t="shared" si="1"/>
        <v>-80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>
        <v>-80</v>
      </c>
      <c r="N15" s="1"/>
    </row>
    <row r="16" spans="1:14" x14ac:dyDescent="0.3">
      <c r="A16" s="7">
        <v>44652</v>
      </c>
      <c r="B16" s="1">
        <f t="shared" si="1"/>
        <v>-39375.410000000003</v>
      </c>
      <c r="C16" s="1"/>
      <c r="D16" s="1"/>
      <c r="E16" s="1">
        <f>-1400-37895.41</f>
        <v>-39295.410000000003</v>
      </c>
      <c r="F16" s="1"/>
      <c r="G16" s="1"/>
      <c r="H16" s="1"/>
      <c r="I16" s="1"/>
      <c r="J16" s="1"/>
      <c r="K16" s="1"/>
      <c r="L16" s="1"/>
      <c r="M16" s="1">
        <v>-80</v>
      </c>
      <c r="N16" s="1"/>
    </row>
    <row r="17" spans="1:14" x14ac:dyDescent="0.3">
      <c r="A17" s="7">
        <v>44682</v>
      </c>
      <c r="B17" s="1">
        <f t="shared" si="1"/>
        <v>-18067</v>
      </c>
      <c r="C17" s="1"/>
      <c r="D17" s="1"/>
      <c r="E17" s="1"/>
      <c r="F17" s="1"/>
      <c r="G17" s="1"/>
      <c r="H17" s="1">
        <v>-18067</v>
      </c>
      <c r="I17" s="1"/>
      <c r="J17" s="1"/>
      <c r="K17" s="1"/>
      <c r="L17" s="1"/>
      <c r="M17" s="1"/>
      <c r="N17" s="1"/>
    </row>
    <row r="18" spans="1:14" x14ac:dyDescent="0.3">
      <c r="A18" s="7">
        <v>44713</v>
      </c>
      <c r="B18" s="1">
        <f t="shared" si="1"/>
        <v>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 s="7">
        <v>44743</v>
      </c>
      <c r="B19" s="1">
        <f t="shared" si="1"/>
        <v>-581578.9</v>
      </c>
      <c r="C19" s="1"/>
      <c r="D19" s="1"/>
      <c r="E19" s="1">
        <v>-276380</v>
      </c>
      <c r="F19" s="1"/>
      <c r="G19" s="1">
        <v>-300000</v>
      </c>
      <c r="H19" s="1"/>
      <c r="I19" s="1">
        <v>-1390.9</v>
      </c>
      <c r="J19" s="1">
        <v>-3808</v>
      </c>
      <c r="K19" s="1"/>
      <c r="L19" s="1"/>
      <c r="M19" s="1"/>
      <c r="N19" s="1"/>
    </row>
    <row r="20" spans="1:14" x14ac:dyDescent="0.3">
      <c r="A20" s="7">
        <v>44774</v>
      </c>
      <c r="B20" s="1">
        <f t="shared" si="1"/>
        <v>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 s="7">
        <v>44805</v>
      </c>
      <c r="B21" s="1">
        <f t="shared" si="1"/>
        <v>-9699.7000000000007</v>
      </c>
      <c r="C21" s="1"/>
      <c r="D21" s="1"/>
      <c r="E21" s="1"/>
      <c r="F21" s="1"/>
      <c r="G21" s="1"/>
      <c r="H21" s="1"/>
      <c r="I21" s="1">
        <v>-4478.7</v>
      </c>
      <c r="J21" s="1"/>
      <c r="K21" s="1"/>
      <c r="L21" s="1">
        <v>-5221</v>
      </c>
      <c r="M21" s="1"/>
      <c r="N21" s="1"/>
    </row>
    <row r="22" spans="1:14" x14ac:dyDescent="0.3">
      <c r="A22" s="7">
        <v>44835</v>
      </c>
      <c r="B22" s="1">
        <f t="shared" si="1"/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A23" s="7">
        <v>44866</v>
      </c>
      <c r="B23" s="1">
        <f t="shared" si="1"/>
        <v>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A24" s="7">
        <v>44896</v>
      </c>
      <c r="B24" s="1">
        <f t="shared" si="1"/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A25" s="7">
        <v>44927</v>
      </c>
      <c r="B25" s="1">
        <f t="shared" si="1"/>
        <v>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28.8" x14ac:dyDescent="0.3">
      <c r="A27" s="4" t="s">
        <v>10</v>
      </c>
      <c r="B27" s="1">
        <f>SUM(B9:B26)</f>
        <v>-1289213.72</v>
      </c>
      <c r="C27" s="1"/>
      <c r="D27" s="1">
        <f t="shared" ref="D27:N27" si="2">SUM(D9:D26)</f>
        <v>-442495</v>
      </c>
      <c r="E27" s="1">
        <f t="shared" si="2"/>
        <v>-315675.41000000003</v>
      </c>
      <c r="F27" s="1">
        <f t="shared" si="2"/>
        <v>-138397.71</v>
      </c>
      <c r="G27" s="1">
        <f t="shared" si="2"/>
        <v>-300000</v>
      </c>
      <c r="H27" s="1">
        <f t="shared" si="2"/>
        <v>-56067</v>
      </c>
      <c r="I27" s="1">
        <f t="shared" si="2"/>
        <v>-5869.6</v>
      </c>
      <c r="J27" s="1">
        <f t="shared" si="2"/>
        <v>-23808</v>
      </c>
      <c r="K27" s="1">
        <f t="shared" si="2"/>
        <v>0</v>
      </c>
      <c r="L27" s="1">
        <f t="shared" si="2"/>
        <v>-5221</v>
      </c>
      <c r="M27" s="1">
        <f t="shared" si="2"/>
        <v>-1680</v>
      </c>
      <c r="N27" s="1">
        <f t="shared" si="2"/>
        <v>0</v>
      </c>
    </row>
    <row r="28" spans="1:14" x14ac:dyDescent="0.3">
      <c r="B28" s="1">
        <f>SUM(D27:N27)</f>
        <v>-1289213.7200000002</v>
      </c>
      <c r="C28" t="s">
        <v>11</v>
      </c>
    </row>
    <row r="30" spans="1:14" ht="28.8" x14ac:dyDescent="0.3">
      <c r="A30" s="4" t="s">
        <v>12</v>
      </c>
      <c r="B30" s="1">
        <f>+B7+B27</f>
        <v>2095906.28</v>
      </c>
      <c r="D30" s="1">
        <f t="shared" ref="D30:N30" si="3">+D7+D27</f>
        <v>457505</v>
      </c>
      <c r="E30" s="1">
        <f t="shared" si="3"/>
        <v>334324.58999999997</v>
      </c>
      <c r="F30" s="1">
        <f t="shared" si="3"/>
        <v>31602.290000000008</v>
      </c>
      <c r="G30" s="1">
        <f t="shared" si="3"/>
        <v>150000</v>
      </c>
      <c r="H30" s="1">
        <f t="shared" si="3"/>
        <v>0</v>
      </c>
      <c r="I30" s="1">
        <f t="shared" si="3"/>
        <v>238999.4</v>
      </c>
      <c r="J30" s="1">
        <f t="shared" si="3"/>
        <v>496192</v>
      </c>
      <c r="K30" s="1">
        <f t="shared" si="3"/>
        <v>18000</v>
      </c>
      <c r="L30" s="1">
        <f t="shared" si="3"/>
        <v>194779</v>
      </c>
      <c r="M30" s="1">
        <f t="shared" si="3"/>
        <v>7320</v>
      </c>
      <c r="N30" s="1">
        <f t="shared" si="3"/>
        <v>167184</v>
      </c>
    </row>
    <row r="31" spans="1:14" x14ac:dyDescent="0.3">
      <c r="B31" s="1">
        <f>SUM(D30:N30)</f>
        <v>2095906.28</v>
      </c>
      <c r="C31" t="s">
        <v>11</v>
      </c>
    </row>
  </sheetData>
  <printOptions gridLines="1"/>
  <pageMargins left="0.7" right="0.7" top="0.75" bottom="0.75" header="0.3" footer="0.3"/>
  <pageSetup scale="76" orientation="landscape" r:id="rId1"/>
  <headerFooter>
    <oddFooter>&amp;L&amp;Z&amp;F&amp;R&amp;D&amp;T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51222</vt:lpstr>
      <vt:lpstr>June 2022</vt:lpstr>
      <vt:lpstr>July 2022</vt:lpstr>
      <vt:lpstr>Sept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DuFresne</dc:creator>
  <cp:lastModifiedBy>Patricia DuFresne</cp:lastModifiedBy>
  <cp:lastPrinted>2022-09-13T11:14:40Z</cp:lastPrinted>
  <dcterms:created xsi:type="dcterms:W3CDTF">2022-02-17T14:22:38Z</dcterms:created>
  <dcterms:modified xsi:type="dcterms:W3CDTF">2022-09-19T17:48:56Z</dcterms:modified>
</cp:coreProperties>
</file>